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d16ef706b4a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yer comparison" sheetId="1" r:id="R35e0b9cfc52c4142"/>
    <x:sheet xmlns:r="http://schemas.openxmlformats.org/officeDocument/2006/relationships" name="Monthly cash flows" sheetId="2" r:id="R6e23d56479a34c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$#,##0.00;($#,##0.00);&quot;—&quot;"/>
    <x:numFmt numFmtId="201" formatCode="0.0%;(0.0%);&quot;—&quot;"/>
    <x:numFmt numFmtId="202" formatCode="0.0000%"/>
    <x:numFmt numFmtId="203" formatCode="0.00&quot; hours/month&quot;"/>
    <x:numFmt numFmtId="204" formatCode="0.00"/>
    <x:numFmt numFmtId="205" formatCode="0.000000"/>
  </x:numFmts>
  <x:fonts count="9">
    <x:font>
      <x:sz val="11"/>
      <x:name val="Carlito"/>
    </x:font>
    <x:font>
      <x:sz val="11"/>
      <x:color rgb="FF182F42"/>
      <x:name val="Helvetica Neue"/>
    </x:font>
    <x:font>
      <x:b/>
      <x:sz val="17"/>
      <x:color rgb="FF182F42"/>
      <x:name val="Helvetica Neue"/>
    </x:font>
    <x:font>
      <x:sz val="11"/>
      <x:color rgb="FF526170"/>
      <x:name val="Helvetica Neue"/>
    </x:font>
    <x:font>
      <x:b/>
      <x:sz val="11"/>
      <x:color rgb="FFFFFFFF"/>
      <x:name val="Helvetica Neue"/>
    </x:font>
    <x:font>
      <x:sz val="11"/>
      <x:color rgb="FF008000"/>
      <x:name val="Helvetica Neue"/>
    </x:font>
    <x:font>
      <x:sz val="11"/>
      <x:color rgb="FF0000FF"/>
      <x:name val="Helvetica Neue"/>
    </x:font>
    <x:font>
      <x:b/>
      <x:sz val="11"/>
      <x:color rgb="FF182F42"/>
      <x:name val="Helvetica Neue"/>
    </x:font>
    <x:font>
      <x:b/>
      <x:sz val="11"/>
      <x:color rgb="FF008000"/>
      <x:name val="Helvetica Neue"/>
    </x:font>
  </x:fonts>
  <x:fills count="5">
    <x:fill>
      <x:patternFill patternType="none"/>
    </x:fill>
    <x:fill>
      <x:patternFill patternType="gray125"/>
    </x:fill>
    <x:fill>
      <x:patternFill patternType="solid">
        <x:fgColor rgb="FF182F42"/>
      </x:patternFill>
    </x:fill>
    <x:fill>
      <x:patternFill patternType="solid">
        <x:fgColor rgb="FFFFF2CE"/>
      </x:patternFill>
    </x:fill>
    <x:fill>
      <x:patternFill patternType="solid">
        <x:fgColor rgb="FFE7EDF1"/>
      </x:patternFill>
    </x:fill>
  </x:fills>
  <x:borders count="2">
    <x:border/>
    <x:border>
      <x:bottom style="thin">
        <x:color rgb="FF182F42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right" vertical="center"/>
    </x:xf>
    <x:xf numFmtId="200" fontId="6" fillId="3" borderId="0" xfId="0" applyNumberFormat="1" applyFont="1" applyFill="1" applyBorder="1" applyAlignment="1">
      <x:alignment horizontal="right" vertical="center"/>
    </x:xf>
    <x:xf numFmtId="201" fontId="6" fillId="3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/>
    </x:xf>
    <x:xf numFmtId="203" fontId="5" fillId="0" borderId="0" xfId="0" applyNumberFormat="1" applyFont="1" applyFill="1" applyBorder="1" applyAlignment="1">
      <x:alignment vertical="center" wrapText="1"/>
    </x:xf>
    <x:xf numFmtId="204" fontId="6" fillId="3" borderId="0" xfId="0" applyNumberFormat="1" applyFont="1" applyFill="1" applyBorder="1" applyAlignment="1">
      <x:alignment horizontal="right" vertical="center"/>
    </x:xf>
    <x:xf numFmtId="205" fontId="5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0" fontId="7" fillId="4" borderId="0" xfId="0" applyNumberFormat="1" applyFont="1" applyFill="1" applyBorder="1" applyAlignment="1">
      <x:alignment vertical="center"/>
    </x:xf>
    <x:xf numFmtId="200" fontId="8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8A1F16"/>
      </x:font>
      <x:fill>
        <x:patternFill patternType="solid">
          <x:bgColor rgb="FFFFE0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af51e0af84681" /><Relationship Type="http://schemas.openxmlformats.org/officeDocument/2006/relationships/theme" Target="/xl/theme/theme1.xml" Id="R575e932a768c4646" /><Relationship Type="http://schemas.openxmlformats.org/officeDocument/2006/relationships/sharedStrings" Target="/xl/sharedStrings.xml" Id="R26b7f7334a794b4f" /><Relationship Type="http://schemas.openxmlformats.org/officeDocument/2006/relationships/worksheet" Target="/xl/worksheets/sheet1.xml" Id="R35e0b9cfc52c4142" /><Relationship Type="http://schemas.openxmlformats.org/officeDocument/2006/relationships/worksheet" Target="/xl/worksheets/sheet2.xml" Id="R6e23d56479a34c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25" hidden="0" customWidth="1"/>
    <x:col min="3" max="3" width="76" hidden="0" customWidth="1"/>
  </x:cols>
  <x:sheetData>
    <x:row r="1" ht="24" customHeight="1">
      <x:c r="A1" s="2"/>
      <x:c r="B1" s="2"/>
      <x:c r="C1" s="2"/>
    </x:row>
    <x:row r="2" ht="31" customHeight="1">
      <x:c r="A2" s="4" t="str">
        <x:v>Buy or pay for use?</x:v>
      </x:c>
      <x:c r="B2" s="4"/>
      <x:c r="C2" s="4"/>
    </x:row>
    <x:row r="3" ht="35" customHeight="1">
      <x:c r="A3" s="2" t="str">
        <x:v>Fictional 36-month buyer exercise</x:v>
      </x:c>
      <x:c r="B3" s="2"/>
      <x:c r="C3" s="6" t="str">
        <x:v>Faster Than Normal. USD throughout. Created September 7, 2026. No named company prices or forecasts.</x:v>
      </x:c>
    </x:row>
    <x:row r="4" ht="30" customHeight="1">
      <x:c r="A4" s="10" t="str">
        <x:v>Setup</x:v>
      </x:c>
      <x:c r="B4" s="10" t="str">
        <x:v>Editable value</x:v>
      </x:c>
      <x:c r="C4" s="10" t="str">
        <x:v>Meaning</x:v>
      </x:c>
    </x:row>
    <x:row r="5" ht="42" customHeight="1">
      <x:c r="A5" s="2" t="str">
        <x:v>Purchase today</x:v>
      </x:c>
      <x:c r="B5" s="15" t="n">
        <x:v>12000</x:v>
      </x:c>
      <x:c r="C5" s="6" t="str">
        <x:v>Cash purchase at time zero. Financing is not separately modeled.</x:v>
      </x:c>
    </x:row>
    <x:row r="6" ht="42" customHeight="1">
      <x:c r="A6" s="2" t="str">
        <x:v>Net resale proceeds at month 36</x:v>
      </x:c>
      <x:c r="B6" s="15" t="n">
        <x:v>3000</x:v>
      </x:c>
      <x:c r="C6" s="6" t="str">
        <x:v>Net of removal/exit costs. A negative value represents a disposal cost.</x:v>
      </x:c>
    </x:row>
    <x:row r="7" ht="42" customHeight="1">
      <x:c r="A7" s="2" t="str">
        <x:v>Effective annual discount rate</x:v>
      </x:c>
      <x:c r="B7" s="16" t="n">
        <x:v>0.08</x:v>
      </x:c>
      <x:c r="C7" s="6" t="str">
        <x:v>Illustrative opportunity cost, not a market borrowing quote. Must exceed −100%.</x:v>
      </x:c>
    </x:row>
    <x:row r="8" ht="42" customHeight="1">
      <x:c r="A8" s="2" t="str">
        <x:v>Months in this exercise</x:v>
      </x:c>
      <x:c r="B8" s="11" t="n">
        <x:f>ROWS('Monthly cash flows'!A6:A41)</x:f>
        <x:v>36</x:v>
      </x:c>
      <x:c r="C8" s="6" t="str">
        <x:v>The exercise has exactly 36 months. Edit monthly costs and usage on the second tab.</x:v>
      </x:c>
    </x:row>
    <x:row r="9" ht="24" customHeight="1">
      <x:c r="A9" s="2" t="str">
        <x:v>Equivalent monthly discount rate</x:v>
      </x:c>
      <x:c r="B9" s="17" t="n">
        <x:f>IF(B10&lt;&gt;"","",(1+B7)^(1/12)-1)</x:f>
        <x:v>0.00643403011000343</x:v>
      </x:c>
      <x:c r="C9" s="2"/>
    </x:row>
    <x:row r="10" ht="42" customHeight="1">
      <x:c r="A10" s="2" t="str">
        <x:v>Input correction needed</x:v>
      </x:c>
      <x:c r="B10" s="18" t="str">
        <x:f>IF(COUNT(B5:B7)&lt;&gt;3,"Enter numeric setup inputs",IF(B5&lt;0,"Purchase must be nonnegative",IF(B7&lt;=-1,"Rate must exceed -100%",IF(COUNT('Monthly cash flows'!B6:E41)&lt;&gt;144,"Enter all monthly inputs",IF(MIN('Monthly cash flows'!B6:E41)&lt;0,"Monthly inputs must be nonnegative","")))))</x:f>
      </x:c>
      <x:c r="C10" s="6" t="str">
        <x:v>A blank correction cell means the required numeric inputs are present. It does not validate contract coverage or assumptions.</x:v>
      </x:c>
    </x:row>
    <x:row r="11" ht="24" customHeight="1">
      <x:c r="A11" s="2"/>
      <x:c r="B11" s="2"/>
      <x:c r="C11" s="2"/>
    </x:row>
    <x:row r="12" ht="42" customHeight="1">
      <x:c r="A12" s="10" t="str">
        <x:v>Selected monthly usage</x:v>
      </x:c>
      <x:c r="B12" s="10" t="str">
        <x:v>Present cost / monthly equivalent</x:v>
      </x:c>
      <x:c r="C12" s="10" t="str">
        <x:v>Interpretation</x:v>
      </x:c>
    </x:row>
    <x:row r="13" ht="42" customHeight="1">
      <x:c r="A13" s="2" t="str">
        <x:v>Ownership present cost</x:v>
      </x:c>
      <x:c r="B13" s="22" t="n">
        <x:f>IF(B10&lt;&gt;"","",B5+SUM('Monthly cash flows'!I6:I41))</x:f>
        <x:v>14104.569671360008</x:v>
      </x:c>
      <x:c r="C13" s="6" t="str">
        <x:v>Purchase today + discounted monthly ownership costs − discounted final net resale proceeds.</x:v>
      </x:c>
    </x:row>
    <x:row r="14" ht="42" customHeight="1">
      <x:c r="A14" s="2" t="str">
        <x:v>Service present cost</x:v>
      </x:c>
      <x:c r="B14" s="22" t="n">
        <x:f>IF(B10&lt;&gt;"","",SUM('Monthly cash flows'!J6:J41))</x:f>
        <x:v>14739.932438810274</x:v>
      </x:c>
      <x:c r="C14" s="6" t="str">
        <x:v>Discounted fixed fees + usage charges from each month on the second tab. No deposit or service exit charge.</x:v>
      </x:c>
    </x:row>
    <x:row r="15" ht="42" customHeight="1">
      <x:c r="A15" s="2" t="str">
        <x:v>Service less ownership</x:v>
      </x:c>
      <x:c r="B15" s="19" t="n">
        <x:f>IF(B10&lt;&gt;"","",B14-B13)</x:f>
        <x:v>635.3627674502659</x:v>
      </x:c>
      <x:c r="C15" s="6" t="str">
        <x:v>Positive: service costs more. Negative: service costs less. This compares modeled buyer costs only.</x:v>
      </x:c>
    </x:row>
    <x:row r="16" ht="42" customHeight="1">
      <x:c r="A16" s="2" t="str">
        <x:v>Ownership equivalent monthly cost</x:v>
      </x:c>
      <x:c r="B16" s="22" t="n">
        <x:f>IF(B10&lt;&gt;"","",B13/SUM('Monthly cash flows'!F6:F41))</x:f>
        <x:v>440.1717630497692</x:v>
      </x:c>
      <x:c r="C16" s="6" t="str">
        <x:v>A present-value comparison measure. The full purchase price still leaves today.</x:v>
      </x:c>
    </x:row>
    <x:row r="17" ht="42" customHeight="1">
      <x:c r="A17" s="2" t="str">
        <x:v>Service equivalent monthly cost</x:v>
      </x:c>
      <x:c r="B17" s="22" t="n">
        <x:f>IF(B10&lt;&gt;"","",B14/SUM('Monthly cash flows'!F6:F41))</x:f>
        <x:v>459.9999999999999</x:v>
      </x:c>
      <x:c r="C17" s="6" t="str">
        <x:v>An equivalent constant month-end payment; it is not a contract quote.</x:v>
      </x:c>
    </x:row>
    <x:row r="18" ht="64" customHeight="1">
      <x:c r="A18" s="2" t="str">
        <x:v>Crossover at constant monthly use</x:v>
      </x:c>
      <x:c r="B18" s="23" t="n">
        <x:f>IF(B10&lt;&gt;"","",IF(SUMPRODUCT('Monthly cash flows'!D6:D41,'Monthly cash flows'!F6:F41)=0,"No usage-dependent crossover",(B13-SUMPRODUCT('Monthly cash flows'!C6:C41,'Monthly cash flows'!F6:F41))/SUMPRODUCT('Monthly cash flows'!D6:D41,'Monthly cash flows'!F6:F41)))</x:f>
        <x:v>55.042940762442285</x:v>
      </x:c>
      <x:c r="C18" s="6" t="str">
        <x:v>Applies only when the same usage occurs every month. A negative crossover means service costs more at all nonnegative constant usage. With zero usage rates, there is no usage-dependent crossover.</x:v>
      </x:c>
    </x:row>
    <x:row r="19" ht="24" customHeight="1">
      <x:c r="A19" s="2"/>
      <x:c r="B19" s="2"/>
      <x:c r="C19" s="2"/>
    </x:row>
    <x:row r="20" ht="40" customHeight="1">
      <x:c r="A20" s="10" t="str">
        <x:v>Constant hours each month</x:v>
      </x:c>
      <x:c r="B20" s="10" t="str">
        <x:v>Service present cost</x:v>
      </x:c>
      <x:c r="C20" s="10" t="str">
        <x:v>Service less ownership</x:v>
      </x:c>
    </x:row>
    <x:row r="21" ht="24" customHeight="1">
      <x:c r="A21" s="14" t="n">
        <x:v>30</x:v>
      </x:c>
      <x:c r="B21" s="22" t="n">
        <x:f>IF($B$10&lt;&gt;"","",IF(NOT(ISNUMBER(A21)),"Enter numeric hours",IF(A21&lt;0,"Hours must be nonnegative",SUMPRODUCT('Monthly cash flows'!C6:C41,'Monthly cash flows'!F6:F41)+A21*SUMPRODUCT('Monthly cash flows'!D6:D41,'Monthly cash flows'!F6:F41))))</x:f>
        <x:v>10894.732672164118</x:v>
      </x:c>
      <x:c r="C21" s="19" t="n">
        <x:f>IF(ISNUMBER(B21),B21-$B$13,"")</x:f>
        <x:v>-3209.83699919589</x:v>
      </x:c>
    </x:row>
    <x:row r="22" ht="24" customHeight="1">
      <x:c r="A22" s="14" t="n">
        <x:v>60</x:v>
      </x:c>
      <x:c r="B22" s="22" t="n">
        <x:f>IF($B$10&lt;&gt;"","",IF(NOT(ISNUMBER(A22)),"Enter numeric hours",IF(A22&lt;0,"Hours must be nonnegative",SUMPRODUCT('Monthly cash flows'!C6:C41,'Monthly cash flows'!F6:F41)+A22*SUMPRODUCT('Monthly cash flows'!D6:D41,'Monthly cash flows'!F6:F41))))</x:f>
        <x:v>14739.93243881028</x:v>
      </x:c>
      <x:c r="C22" s="19" t="n">
        <x:f>IF(ISNUMBER(B22),B22-$B$13,"")</x:f>
        <x:v>635.3627674502713</x:v>
      </x:c>
    </x:row>
    <x:row r="23" ht="24" customHeight="1">
      <x:c r="A23" s="14" t="n">
        <x:v>90</x:v>
      </x:c>
      <x:c r="B23" s="22" t="n">
        <x:f>IF($B$10&lt;&gt;"","",IF(NOT(ISNUMBER(A23)),"Enter numeric hours",IF(A23&lt;0,"Hours must be nonnegative",SUMPRODUCT('Monthly cash flows'!C6:C41,'Monthly cash flows'!F6:F41)+A23*SUMPRODUCT('Monthly cash flows'!D6:D41,'Monthly cash flows'!F6:F41))))</x:f>
        <x:v>18585.132205456437</x:v>
      </x:c>
      <x:c r="C23" s="19" t="n">
        <x:f>IF(ISNUMBER(B23),B23-$B$13,"")</x:f>
        <x:v>4480.562534096429</x:v>
      </x:c>
    </x:row>
    <x:row r="24" ht="24" customHeight="1">
      <x:c r="A24" s="2"/>
      <x:c r="B24" s="2"/>
      <x:c r="C24" s="2"/>
    </x:row>
    <x:row r="25" ht="24" customHeight="1">
      <x:c r="A25" s="2"/>
      <x:c r="B25" s="2"/>
      <x:c r="C25" s="2"/>
    </x:row>
    <x:row r="26" ht="30" customHeight="1">
      <x:c r="A26" s="10" t="str">
        <x:v>Assumptions and use</x:v>
      </x:c>
      <x:c r="B26" s="10" t="str">
        <x:v>Scope</x:v>
      </x:c>
      <x:c r="C26" s="10" t="str">
        <x:v>Read before using</x:v>
      </x:c>
    </x:row>
    <x:row r="27" ht="46" customHeight="1">
      <x:c r="A27" s="18" t="str">
        <x:v>Equivalent usable output</x:v>
      </x:c>
      <x:c r="B27" s="18" t="str">
        <x:v>Assumed</x:v>
      </x:c>
      <x:c r="C27" s="18" t="str">
        <x:v>Both options are assumed to deliver the same usable output. Hours billed are not automatically productive hours.</x:v>
      </x:c>
    </x:row>
    <x:row r="28" ht="46" customHeight="1">
      <x:c r="A28" s="18" t="str">
        <x:v>Costs excluded</x:v>
      </x:c>
      <x:c r="B28" s="18" t="str">
        <x:v>Equal / unmodeled</x:v>
      </x:c>
      <x:c r="C28" s="18" t="str">
        <x:v>Equal energy, consumables and tax are excluded. Downtime costs have not been supplied and are excluded. Add differences before a real decision.</x:v>
      </x:c>
    </x:row>
    <x:row r="29" ht="46" customHeight="1">
      <x:c r="A29" s="18" t="str">
        <x:v>Payment timing</x:v>
      </x:c>
      <x:c r="B29" s="18" t="str">
        <x:v>Month-end</x:v>
      </x:c>
      <x:c r="C29" s="18" t="str">
        <x:v>All recurring costs occur at each month-end. Net resale proceeds occur only at month 36. There is no service deposit, exit charge or residual receipt.</x:v>
      </x:c>
    </x:row>
    <x:row r="30" ht="46" customHeight="1">
      <x:c r="A30" s="18" t="str">
        <x:v>Financing</x:v>
      </x:c>
      <x:c r="B30" s="18" t="str">
        <x:v>Cash purchase</x:v>
      </x:c>
      <x:c r="C30" s="18" t="str">
        <x:v>Do not add loan repayments to the full purchase price without also accounting for borrowing proceeds and timing.</x:v>
      </x:c>
    </x:row>
    <x:row r="31" ht="56" customHeight="1">
      <x:c r="A31" s="18" t="str">
        <x:v>Monthly edits</x:v>
      </x:c>
      <x:c r="B31" s="18" t="str">
        <x:v>Second tab</x:v>
      </x:c>
      <x:c r="C31" s="18" t="str">
        <x:v>Blue cells with amber fill are editable. Enter ownership cost, fixed service fee, per-hour rate and expected usage for every month. Costs are constant only in the supplied example.</x:v>
      </x:c>
    </x:row>
    <x:row r="32" ht="46" customHeight="1">
      <x:c r="A32" s="18" t="str">
        <x:v>Scenario comparison</x:v>
      </x:c>
      <x:c r="B32" s="18" t="str">
        <x:v>Constant usage</x:v>
      </x:c>
      <x:c r="C32" s="18" t="str">
        <x:v>The three scenarios use each month’s edited fees and rates but replace selected usage with the same hours every month. Selected results use the actual month-by-month usage column.</x:v>
      </x:c>
    </x:row>
    <x:row r="33" ht="46" customHeight="1">
      <x:c r="A33" s="18" t="str">
        <x:v>Formula colors</x:v>
      </x:c>
      <x:c r="B33" s="18" t="str">
        <x:v>Black / green</x:v>
      </x:c>
      <x:c r="C33" s="18" t="str">
        <x:v>Black formula text uses the same sheet. Green formula text references the other sheet. Amounts are stored and calculated without display rounding.</x:v>
      </x:c>
    </x:row>
    <x:row r="34" ht="56" customHeight="1">
      <x:c r="A34" s="18" t="str">
        <x:v>Contract terms</x:v>
      </x:c>
      <x:c r="B34" s="18" t="str">
        <x:v>Verify separately</x:v>
      </x:c>
      <x:c r="C34" s="18" t="str">
        <x:v>Record title, coverage, loss/damage, service availability, measurement, remedies, price changes, minimum payments, return conditions and exit costs. Missing terms can reverse a decision.</x:v>
      </x:c>
    </x:row>
    <x:row r="35" ht="46" customHeight="1">
      <x:c r="A35" s="18" t="str">
        <x:v>Source</x:v>
      </x:c>
      <x:c r="B35" s="18" t="str">
        <x:v>Original exercise</x:v>
      </x:c>
      <x:c r="C35" s="18" t="str">
        <x:v>All numeric inputs are invented by Faster Than Normal for teaching on September 7, 2026. None estimates Hilti, Philips, Rolls-Royce or another provider’s economics.</x:v>
      </x:c>
    </x:row>
    <x:row r="36" ht="46" customHeight="1">
      <x:c r="A36" s="18" t="str">
        <x:v>Companion guide</x:v>
      </x:c>
      <x:c r="B36" s="18" t="str">
        <x:v>Faster Than Normal</x:v>
      </x:c>
      <x:c r="C36" s="18" t="str">
        <x:v>https://fasterthannormal.co/business-models/product-as-a-service</x:v>
      </x:c>
    </x:row>
    <x:row r="37" ht="24" customHeight="1">
      <x:c r="A37" s="2"/>
      <x:c r="B37" s="2"/>
      <x:c r="C37" s="2"/>
    </x:row>
    <x:row r="38" ht="24" customHeight="1">
      <x:c r="A38" s="2"/>
      <x:c r="B38" s="2"/>
      <x:c r="C38" s="2"/>
    </x:row>
    <x:row r="39" ht="24" customHeight="1">
      <x:c r="A39" s="2"/>
      <x:c r="B39" s="2"/>
      <x:c r="C39" s="2"/>
    </x:row>
    <x:row r="40" ht="24" customHeight="1">
      <x:c r="A40" s="2"/>
      <x:c r="B40" s="2"/>
      <x:c r="C40" s="2"/>
    </x:row>
    <x:row r="41" ht="24" customHeight="1">
      <x:c r="A41" s="2"/>
      <x:c r="B41" s="2"/>
      <x:c r="C41" s="2"/>
    </x:row>
    <x:row r="42" ht="24" customHeight="1">
      <x:c r="A42" s="2"/>
      <x:c r="B42" s="2"/>
      <x:c r="C42" s="2"/>
    </x:row>
    <x:row r="43" ht="24" customHeight="1">
      <x:c r="A43" s="2"/>
      <x:c r="B43" s="2"/>
      <x:c r="C43" s="2"/>
    </x:row>
    <x:row r="44" ht="24" customHeight="1">
      <x:c r="A44" s="2"/>
      <x:c r="B44" s="2"/>
      <x:c r="C44" s="2"/>
    </x:row>
    <x:row r="45" ht="24" customHeight="1">
      <x:c r="A45" s="2"/>
      <x:c r="B45" s="2"/>
      <x:c r="C45" s="2"/>
    </x:row>
  </x:sheetData>
  <x:conditionalFormatting sqref="B10:B10">
    <x:cfRule type="expression" dxfId="0" priority="1">
      <x:formula>B10&lt;&gt;""</x:formula>
    </x:cfRule>
  </x:conditionalFormatting>
  <x:dataValidations count="3">
    <x:dataValidation type="decimal" operator="greaterThanOrEqual" sqref="B5">
      <x:formula1>0</x:formula1>
    </x:dataValidation>
    <x:dataValidation type="decimal" operator="greaterThan" sqref="B7">
      <x:formula1>-1</x:formula1>
    </x:dataValidation>
    <x:dataValidation type="decimal" operator="greaterThanOrEqual" sqref="A21:A23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1" customHeight="1">
      <x:c r="A2" s="4" t="str">
        <x:v>Monthly cash flows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3" ht="24" customHeight="1">
      <x:c r="A3" s="2" t="str">
        <x:v>USD</x:v>
      </x:c>
      <x:c r="B3" s="2" t="str">
        <x:v>Months 1–36. Blue / amber cells are editable. Costs and usage below are fictional.</x:v>
      </x:c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53" customHeight="1">
      <x:c r="A5" s="10" t="str">
        <x:v>Month</x:v>
      </x:c>
      <x:c r="B5" s="10" t="str">
        <x:v>Ownership cost</x:v>
      </x:c>
      <x:c r="C5" s="10" t="str">
        <x:v>Fixed service fee</x:v>
      </x:c>
      <x:c r="D5" s="10" t="str">
        <x:v>Service / used hour</x:v>
      </x:c>
      <x:c r="E5" s="10" t="str">
        <x:v>Selected hours</x:v>
      </x:c>
      <x:c r="F5" s="10" t="str">
        <x:v>Discount factor</x:v>
      </x:c>
      <x:c r="G5" s="10" t="str">
        <x:v>Ownership cash cost</x:v>
      </x:c>
      <x:c r="H5" s="10" t="str">
        <x:v>Service cash cost</x:v>
      </x:c>
      <x:c r="I5" s="10" t="str">
        <x:v>Ownership present cost</x:v>
      </x:c>
      <x:c r="J5" s="10" t="str">
        <x:v>Service present cost</x:v>
      </x:c>
    </x:row>
    <x:row r="6" ht="24" customHeight="1">
      <x:c r="A6" s="2" t="n">
        <x:v>1</x:v>
      </x:c>
      <x:c r="B6" s="15" t="n">
        <x:v>140</x:v>
      </x:c>
      <x:c r="C6" s="15" t="n">
        <x:v>220</x:v>
      </x:c>
      <x:c r="D6" s="15" t="n">
        <x:v>4</x:v>
      </x:c>
      <x:c r="E6" s="24" t="n">
        <x:v>60</x:v>
      </x:c>
      <x:c r="F6" s="25" t="n">
        <x:f>IF('Buyer comparison'!$B$10&lt;&gt;"","",(1+'Buyer comparison'!$B$9)^(-A6))</x:f>
        <x:v>0.993607101988294</x:v>
      </x:c>
      <x:c r="G6" s="22" t="n">
        <x:f>IF('Buyer comparison'!$B$10&lt;&gt;"","",B6-IF(A6='Buyer comparison'!$B$8,'Buyer comparison'!$B$6,0))</x:f>
        <x:v>140</x:v>
      </x:c>
      <x:c r="H6" s="19" t="n">
        <x:f>IF(F6="","",C6+D6*E6)</x:f>
        <x:v>460</x:v>
      </x:c>
      <x:c r="I6" s="19" t="n">
        <x:f>IF(F6="","",G6*F6)</x:f>
        <x:v>139.10499427836118</x:v>
      </x:c>
      <x:c r="J6" s="19" t="n">
        <x:f>IF(F6="","",H6*F6)</x:f>
        <x:v>457.05926691461525</x:v>
      </x:c>
    </x:row>
    <x:row r="7" ht="24" customHeight="1">
      <x:c r="A7" s="2" t="n">
        <x:v>2</x:v>
      </x:c>
      <x:c r="B7" s="15" t="n">
        <x:v>140</x:v>
      </x:c>
      <x:c r="C7" s="15" t="n">
        <x:v>220</x:v>
      </x:c>
      <x:c r="D7" s="15" t="n">
        <x:v>4</x:v>
      </x:c>
      <x:c r="E7" s="24" t="n">
        <x:v>60</x:v>
      </x:c>
      <x:c r="F7" s="25" t="n">
        <x:f>IF('Buyer comparison'!$B$10&lt;&gt;"","",(1+'Buyer comparison'!$B$9)^(-A7))</x:f>
        <x:v>0.9872550731215762</x:v>
      </x:c>
      <x:c r="G7" s="22" t="n">
        <x:f>IF('Buyer comparison'!$B$10&lt;&gt;"","",B7-IF(A7='Buyer comparison'!$B$8,'Buyer comparison'!$B$6,0))</x:f>
        <x:v>140</x:v>
      </x:c>
      <x:c r="H7" s="19" t="n">
        <x:f>IF(F7="","",C7+D7*E7)</x:f>
        <x:v>460</x:v>
      </x:c>
      <x:c r="I7" s="19" t="n">
        <x:f>IF(F7="","",G7*F7)</x:f>
        <x:v>138.21571023702066</x:v>
      </x:c>
      <x:c r="J7" s="19" t="n">
        <x:f>IF(F7="","",H7*F7)</x:f>
        <x:v>454.1373336359251</x:v>
      </x:c>
    </x:row>
    <x:row r="8" ht="24" customHeight="1">
      <x:c r="A8" s="2" t="n">
        <x:v>3</x:v>
      </x:c>
      <x:c r="B8" s="15" t="n">
        <x:v>140</x:v>
      </x:c>
      <x:c r="C8" s="15" t="n">
        <x:v>220</x:v>
      </x:c>
      <x:c r="D8" s="15" t="n">
        <x:v>4</x:v>
      </x:c>
      <x:c r="E8" s="24" t="n">
        <x:v>60</x:v>
      </x:c>
      <x:c r="F8" s="25" t="n">
        <x:f>IF('Buyer comparison'!$B$10&lt;&gt;"","",(1+'Buyer comparison'!$B$9)^(-A8))</x:f>
        <x:v>0.9809436521275707</x:v>
      </x:c>
      <x:c r="G8" s="22" t="n">
        <x:f>IF('Buyer comparison'!$B$10&lt;&gt;"","",B8-IF(A8='Buyer comparison'!$B$8,'Buyer comparison'!$B$6,0))</x:f>
        <x:v>140</x:v>
      </x:c>
      <x:c r="H8" s="19" t="n">
        <x:f>IF(F8="","",C8+D8*E8)</x:f>
        <x:v>460</x:v>
      </x:c>
      <x:c r="I8" s="19" t="n">
        <x:f>IF(F8="","",G8*F8)</x:f>
        <x:v>137.3321112978599</x:v>
      </x:c>
      <x:c r="J8" s="19" t="n">
        <x:f>IF(F8="","",H8*F8)</x:f>
        <x:v>451.23407997868253</x:v>
      </x:c>
    </x:row>
    <x:row r="9" ht="24" customHeight="1">
      <x:c r="A9" s="2" t="n">
        <x:v>4</x:v>
      </x:c>
      <x:c r="B9" s="15" t="n">
        <x:v>140</x:v>
      </x:c>
      <x:c r="C9" s="15" t="n">
        <x:v>220</x:v>
      </x:c>
      <x:c r="D9" s="15" t="n">
        <x:v>4</x:v>
      </x:c>
      <x:c r="E9" s="24" t="n">
        <x:v>60</x:v>
      </x:c>
      <x:c r="F9" s="25" t="n">
        <x:f>IF('Buyer comparison'!$B$10&lt;&gt;"","",(1+'Buyer comparison'!$B$9)^(-A9))</x:f>
        <x:v>0.9746725794042888</x:v>
      </x:c>
      <x:c r="G9" s="22" t="n">
        <x:f>IF('Buyer comparison'!$B$10&lt;&gt;"","",B9-IF(A9='Buyer comparison'!$B$8,'Buyer comparison'!$B$6,0))</x:f>
        <x:v>140</x:v>
      </x:c>
      <x:c r="H9" s="19" t="n">
        <x:f>IF(F9="","",C9+D9*E9)</x:f>
        <x:v>460</x:v>
      </x:c>
      <x:c r="I9" s="19" t="n">
        <x:f>IF(F9="","",G9*F9)</x:f>
        <x:v>136.45416111660043</x:v>
      </x:c>
      <x:c r="J9" s="19" t="n">
        <x:f>IF(F9="","",H9*F9)</x:f>
        <x:v>448.3493865259728</x:v>
      </x:c>
    </x:row>
    <x:row r="10" ht="24" customHeight="1">
      <x:c r="A10" s="2" t="n">
        <x:v>5</x:v>
      </x:c>
      <x:c r="B10" s="15" t="n">
        <x:v>140</x:v>
      </x:c>
      <x:c r="C10" s="15" t="n">
        <x:v>220</x:v>
      </x:c>
      <x:c r="D10" s="15" t="n">
        <x:v>4</x:v>
      </x:c>
      <x:c r="E10" s="24" t="n">
        <x:v>60</x:v>
      </x:c>
      <x:c r="F10" s="25" t="n">
        <x:f>IF('Buyer comparison'!$B$10&lt;&gt;"","",(1+'Buyer comparison'!$B$9)^(-A10))</x:f>
        <x:v>0.9684415970093508</x:v>
      </x:c>
      <x:c r="G10" s="22" t="n">
        <x:f>IF('Buyer comparison'!$B$10&lt;&gt;"","",B10-IF(A10='Buyer comparison'!$B$8,'Buyer comparison'!$B$6,0))</x:f>
        <x:v>140</x:v>
      </x:c>
      <x:c r="H10" s="19" t="n">
        <x:f>IF(F10="","",C10+D10*E10)</x:f>
        <x:v>460</x:v>
      </x:c>
      <x:c r="I10" s="19" t="n">
        <x:f>IF(F10="","",G10*F10)</x:f>
        <x:v>135.58182358130912</x:v>
      </x:c>
      <x:c r="J10" s="19" t="n">
        <x:f>IF(F10="","",H10*F10)</x:f>
        <x:v>445.4831346243014</x:v>
      </x:c>
    </x:row>
    <x:row r="11" ht="24" customHeight="1">
      <x:c r="A11" s="2" t="n">
        <x:v>6</x:v>
      </x:c>
      <x:c r="B11" s="15" t="n">
        <x:v>140</x:v>
      </x:c>
      <x:c r="C11" s="15" t="n">
        <x:v>220</x:v>
      </x:c>
      <x:c r="D11" s="15" t="n">
        <x:v>4</x:v>
      </x:c>
      <x:c r="E11" s="24" t="n">
        <x:v>60</x:v>
      </x:c>
      <x:c r="F11" s="25" t="n">
        <x:f>IF('Buyer comparison'!$B$10&lt;&gt;"","",(1+'Buyer comparison'!$B$9)^(-A11))</x:f>
        <x:v>0.9622504486493764</x:v>
      </x:c>
      <x:c r="G11" s="22" t="n">
        <x:f>IF('Buyer comparison'!$B$10&lt;&gt;"","",B11-IF(A11='Buyer comparison'!$B$8,'Buyer comparison'!$B$6,0))</x:f>
        <x:v>140</x:v>
      </x:c>
      <x:c r="H11" s="19" t="n">
        <x:f>IF(F11="","",C11+D11*E11)</x:f>
        <x:v>460</x:v>
      </x:c>
      <x:c r="I11" s="19" t="n">
        <x:f>IF(F11="","",G11*F11)</x:f>
        <x:v>134.71506281091268</x:v>
      </x:c>
      <x:c r="J11" s="19" t="n">
        <x:f>IF(F11="","",H11*F11)</x:f>
        <x:v>442.6352063787131</x:v>
      </x:c>
    </x:row>
    <x:row r="12" ht="24" customHeight="1">
      <x:c r="A12" s="2" t="n">
        <x:v>7</x:v>
      </x:c>
      <x:c r="B12" s="15" t="n">
        <x:v>140</x:v>
      </x:c>
      <x:c r="C12" s="15" t="n">
        <x:v>220</x:v>
      </x:c>
      <x:c r="D12" s="15" t="n">
        <x:v>4</x:v>
      </x:c>
      <x:c r="E12" s="24" t="n">
        <x:v>60</x:v>
      </x:c>
      <x:c r="F12" s="25" t="n">
        <x:f>IF('Buyer comparison'!$B$10&lt;&gt;"","",(1+'Buyer comparison'!$B$9)^(-A12))</x:f>
        <x:v>0.9560988796694426</x:v>
      </x:c>
      <x:c r="G12" s="22" t="n">
        <x:f>IF('Buyer comparison'!$B$10&lt;&gt;"","",B12-IF(A12='Buyer comparison'!$B$8,'Buyer comparison'!$B$6,0))</x:f>
        <x:v>140</x:v>
      </x:c>
      <x:c r="H12" s="19" t="n">
        <x:f>IF(F12="","",C12+D12*E12)</x:f>
        <x:v>460</x:v>
      </x:c>
      <x:c r="I12" s="19" t="n">
        <x:f>IF(F12="","",G12*F12)</x:f>
        <x:v>133.85384315372195</x:v>
      </x:c>
      <x:c r="J12" s="19" t="n">
        <x:f>IF(F12="","",H12*F12)</x:f>
        <x:v>439.8054846479436</x:v>
      </x:c>
    </x:row>
    <x:row r="13" ht="24" customHeight="1">
      <x:c r="A13" s="2" t="n">
        <x:v>8</x:v>
      </x:c>
      <x:c r="B13" s="15" t="n">
        <x:v>140</x:v>
      </x:c>
      <x:c r="C13" s="15" t="n">
        <x:v>220</x:v>
      </x:c>
      <x:c r="D13" s="15" t="n">
        <x:v>4</x:v>
      </x:c>
      <x:c r="E13" s="24" t="n">
        <x:v>60</x:v>
      </x:c>
      <x:c r="F13" s="25" t="n">
        <x:f>IF('Buyer comparison'!$B$10&lt;&gt;"","",(1+'Buyer comparison'!$B$9)^(-A13))</x:f>
        <x:v>0.9499866370426097</x:v>
      </x:c>
      <x:c r="G13" s="22" t="n">
        <x:f>IF('Buyer comparison'!$B$10&lt;&gt;"","",B13-IF(A13='Buyer comparison'!$B$8,'Buyer comparison'!$B$6,0))</x:f>
        <x:v>140</x:v>
      </x:c>
      <x:c r="H13" s="19" t="n">
        <x:f>IF(F13="","",C13+D13*E13)</x:f>
        <x:v>460</x:v>
      </x:c>
      <x:c r="I13" s="19" t="n">
        <x:f>IF(F13="","",G13*F13)</x:f>
        <x:v>132.99812918596535</x:v>
      </x:c>
      <x:c r="J13" s="19" t="n">
        <x:f>IF(F13="","",H13*F13)</x:f>
        <x:v>436.9938530396004</x:v>
      </x:c>
    </x:row>
    <x:row r="14" ht="24" customHeight="1">
      <x:c r="A14" s="2" t="n">
        <x:v>9</x:v>
      </x:c>
      <x:c r="B14" s="15" t="n">
        <x:v>140</x:v>
      </x:c>
      <x:c r="C14" s="15" t="n">
        <x:v>220</x:v>
      </x:c>
      <x:c r="D14" s="15" t="n">
        <x:v>4</x:v>
      </x:c>
      <x:c r="E14" s="24" t="n">
        <x:v>60</x:v>
      </x:c>
      <x:c r="F14" s="25" t="n">
        <x:f>IF('Buyer comparison'!$B$10&lt;&gt;"","",(1+'Buyer comparison'!$B$9)^(-A14))</x:f>
        <x:v>0.9439134693595127</x:v>
      </x:c>
      <x:c r="G14" s="22" t="n">
        <x:f>IF('Buyer comparison'!$B$10&lt;&gt;"","",B14-IF(A14='Buyer comparison'!$B$8,'Buyer comparison'!$B$6,0))</x:f>
        <x:v>140</x:v>
      </x:c>
      <x:c r="H14" s="19" t="n">
        <x:f>IF(F14="","",C14+D14*E14)</x:f>
        <x:v>460</x:v>
      </x:c>
      <x:c r="I14" s="19" t="n">
        <x:f>IF(F14="","",G14*F14)</x:f>
        <x:v>132.1478857103318</x:v>
      </x:c>
      <x:c r="J14" s="19" t="n">
        <x:f>IF(F14="","",H14*F14)</x:f>
        <x:v>434.20019590537584</x:v>
      </x:c>
    </x:row>
    <x:row r="15" ht="24" customHeight="1">
      <x:c r="A15" s="2" t="n">
        <x:v>10</x:v>
      </x:c>
      <x:c r="B15" s="15" t="n">
        <x:v>140</x:v>
      </x:c>
      <x:c r="C15" s="15" t="n">
        <x:v>220</x:v>
      </x:c>
      <x:c r="D15" s="15" t="n">
        <x:v>4</x:v>
      </x:c>
      <x:c r="E15" s="24" t="n">
        <x:v>60</x:v>
      </x:c>
      <x:c r="F15" s="25" t="n">
        <x:f>IF('Buyer comparison'!$B$10&lt;&gt;"","",(1+'Buyer comparison'!$B$9)^(-A15))</x:f>
        <x:v>0.9378791268180219</x:v>
      </x:c>
      <x:c r="G15" s="22" t="n">
        <x:f>IF('Buyer comparison'!$B$10&lt;&gt;"","",B15-IF(A15='Buyer comparison'!$B$8,'Buyer comparison'!$B$6,0))</x:f>
        <x:v>140</x:v>
      </x:c>
      <x:c r="H15" s="19" t="n">
        <x:f>IF(F15="","",C15+D15*E15)</x:f>
        <x:v>460</x:v>
      </x:c>
      <x:c r="I15" s="19" t="n">
        <x:f>IF(F15="","",G15*F15)</x:f>
        <x:v>131.30307775452306</x:v>
      </x:c>
      <x:c r="J15" s="19" t="n">
        <x:f>IF(F15="","",H15*F15)</x:f>
        <x:v>431.42439833629004</x:v>
      </x:c>
    </x:row>
    <x:row r="16" ht="24" customHeight="1">
      <x:c r="A16" s="2" t="n">
        <x:v>11</x:v>
      </x:c>
      <x:c r="B16" s="15" t="n">
        <x:v>140</x:v>
      </x:c>
      <x:c r="C16" s="15" t="n">
        <x:v>220</x:v>
      </x:c>
      <x:c r="D16" s="15" t="n">
        <x:v>4</x:v>
      </x:c>
      <x:c r="E16" s="24" t="n">
        <x:v>60</x:v>
      </x:c>
      <x:c r="F16" s="25" t="n">
        <x:f>IF('Buyer comparison'!$B$10&lt;&gt;"","",(1+'Buyer comparison'!$B$9)^(-A16))</x:f>
        <x:v>0.9318833612129664</x:v>
      </x:c>
      <x:c r="G16" s="22" t="n">
        <x:f>IF('Buyer comparison'!$B$10&lt;&gt;"","",B16-IF(A16='Buyer comparison'!$B$8,'Buyer comparison'!$B$6,0))</x:f>
        <x:v>140</x:v>
      </x:c>
      <x:c r="H16" s="19" t="n">
        <x:f>IF(F16="","",C16+D16*E16)</x:f>
        <x:v>460</x:v>
      </x:c>
      <x:c r="I16" s="19" t="n">
        <x:f>IF(F16="","",G16*F16)</x:f>
        <x:v>130.4636705698153</x:v>
      </x:c>
      <x:c r="J16" s="19" t="n">
        <x:f>IF(F16="","",H16*F16)</x:f>
        <x:v>428.66634615796454</x:v>
      </x:c>
    </x:row>
    <x:row r="17" ht="24" customHeight="1">
      <x:c r="A17" s="2" t="n">
        <x:v>12</x:v>
      </x:c>
      <x:c r="B17" s="15" t="n">
        <x:v>140</x:v>
      </x:c>
      <x:c r="C17" s="15" t="n">
        <x:v>220</x:v>
      </x:c>
      <x:c r="D17" s="15" t="n">
        <x:v>4</x:v>
      </x:c>
      <x:c r="E17" s="24" t="n">
        <x:v>60</x:v>
      </x:c>
      <x:c r="F17" s="25" t="n">
        <x:f>IF('Buyer comparison'!$B$10&lt;&gt;"","",(1+'Buyer comparison'!$B$9)^(-A17))</x:f>
        <x:v>0.9259259259259262</x:v>
      </x:c>
      <x:c r="G17" s="22" t="n">
        <x:f>IF('Buyer comparison'!$B$10&lt;&gt;"","",B17-IF(A17='Buyer comparison'!$B$8,'Buyer comparison'!$B$6,0))</x:f>
        <x:v>140</x:v>
      </x:c>
      <x:c r="H17" s="19" t="n">
        <x:f>IF(F17="","",C17+D17*E17)</x:f>
        <x:v>460</x:v>
      </x:c>
      <x:c r="I17" s="19" t="n">
        <x:f>IF(F17="","",G17*F17)</x:f>
        <x:v>129.62962962962965</x:v>
      </x:c>
      <x:c r="J17" s="19" t="n">
        <x:f>IF(F17="","",H17*F17)</x:f>
        <x:v>425.92592592592604</x:v>
      </x:c>
    </x:row>
    <x:row r="18" ht="24" customHeight="1">
      <x:c r="A18" s="2" t="n">
        <x:v>13</x:v>
      </x:c>
      <x:c r="B18" s="15" t="n">
        <x:v>140</x:v>
      </x:c>
      <x:c r="C18" s="15" t="n">
        <x:v>220</x:v>
      </x:c>
      <x:c r="D18" s="15" t="n">
        <x:v>4</x:v>
      </x:c>
      <x:c r="E18" s="24" t="n">
        <x:v>60</x:v>
      </x:c>
      <x:c r="F18" s="25" t="n">
        <x:f>IF('Buyer comparison'!$B$10&lt;&gt;"","",(1+'Buyer comparison'!$B$9)^(-A18))</x:f>
        <x:v>0.9200065759150874</x:v>
      </x:c>
      <x:c r="G18" s="22" t="n">
        <x:f>IF('Buyer comparison'!$B$10&lt;&gt;"","",B18-IF(A18='Buyer comparison'!$B$8,'Buyer comparison'!$B$6,0))</x:f>
        <x:v>140</x:v>
      </x:c>
      <x:c r="H18" s="19" t="n">
        <x:f>IF(F18="","",C18+D18*E18)</x:f>
        <x:v>460</x:v>
      </x:c>
      <x:c r="I18" s="19" t="n">
        <x:f>IF(F18="","",G18*F18)</x:f>
        <x:v>128.80092062811224</x:v>
      </x:c>
      <x:c r="J18" s="19" t="n">
        <x:f>IF(F18="","",H18*F18)</x:f>
        <x:v>423.2030249209402</x:v>
      </x:c>
    </x:row>
    <x:row r="19" ht="24" customHeight="1">
      <x:c r="A19" s="2" t="n">
        <x:v>14</x:v>
      </x:c>
      <x:c r="B19" s="15" t="n">
        <x:v>140</x:v>
      </x:c>
      <x:c r="C19" s="15" t="n">
        <x:v>220</x:v>
      </x:c>
      <x:c r="D19" s="15" t="n">
        <x:v>4</x:v>
      </x:c>
      <x:c r="E19" s="24" t="n">
        <x:v>60</x:v>
      </x:c>
      <x:c r="F19" s="25" t="n">
        <x:f>IF('Buyer comparison'!$B$10&lt;&gt;"","",(1+'Buyer comparison'!$B$9)^(-A19))</x:f>
        <x:v>0.9141250677051634</x:v>
      </x:c>
      <x:c r="G19" s="22" t="n">
        <x:f>IF('Buyer comparison'!$B$10&lt;&gt;"","",B19-IF(A19='Buyer comparison'!$B$8,'Buyer comparison'!$B$6,0))</x:f>
        <x:v>140</x:v>
      </x:c>
      <x:c r="H19" s="19" t="n">
        <x:f>IF(F19="","",C19+D19*E19)</x:f>
        <x:v>460</x:v>
      </x:c>
      <x:c r="I19" s="19" t="n">
        <x:f>IF(F19="","",G19*F19)</x:f>
        <x:v>127.97750947872288</x:v>
      </x:c>
      <x:c r="J19" s="19" t="n">
        <x:f>IF(F19="","",H19*F19)</x:f>
        <x:v>420.49753114437516</x:v>
      </x:c>
    </x:row>
    <x:row r="20" ht="24" customHeight="1">
      <x:c r="A20" s="2" t="n">
        <x:v>15</x:v>
      </x:c>
      <x:c r="B20" s="15" t="n">
        <x:v>140</x:v>
      </x:c>
      <x:c r="C20" s="15" t="n">
        <x:v>220</x:v>
      </x:c>
      <x:c r="D20" s="15" t="n">
        <x:v>4</x:v>
      </x:c>
      <x:c r="E20" s="24" t="n">
        <x:v>60</x:v>
      </x:c>
      <x:c r="F20" s="25" t="n">
        <x:f>IF('Buyer comparison'!$B$10&lt;&gt;"","",(1+'Buyer comparison'!$B$9)^(-A20))</x:f>
        <x:v>0.9082811593773805</x:v>
      </x:c>
      <x:c r="G20" s="22" t="n">
        <x:f>IF('Buyer comparison'!$B$10&lt;&gt;"","",B20-IF(A20='Buyer comparison'!$B$8,'Buyer comparison'!$B$6,0))</x:f>
        <x:v>140</x:v>
      </x:c>
      <x:c r="H20" s="19" t="n">
        <x:f>IF(F20="","",C20+D20*E20)</x:f>
        <x:v>460</x:v>
      </x:c>
      <x:c r="I20" s="19" t="n">
        <x:f>IF(F20="","",G20*F20)</x:f>
        <x:v>127.15936231283327</x:v>
      </x:c>
      <x:c r="J20" s="19" t="n">
        <x:f>IF(F20="","",H20*F20)</x:f>
        <x:v>417.80933331359506</x:v>
      </x:c>
    </x:row>
    <x:row r="21" ht="24" customHeight="1">
      <x:c r="A21" s="2" t="n">
        <x:v>16</x:v>
      </x:c>
      <x:c r="B21" s="15" t="n">
        <x:v>140</x:v>
      </x:c>
      <x:c r="C21" s="15" t="n">
        <x:v>220</x:v>
      </x:c>
      <x:c r="D21" s="15" t="n">
        <x:v>4</x:v>
      </x:c>
      <x:c r="E21" s="24" t="n">
        <x:v>60</x:v>
      </x:c>
      <x:c r="F21" s="25" t="n">
        <x:f>IF('Buyer comparison'!$B$10&lt;&gt;"","",(1+'Buyer comparison'!$B$9)^(-A21))</x:f>
        <x:v>0.9024746105595269</x:v>
      </x:c>
      <x:c r="G21" s="22" t="n">
        <x:f>IF('Buyer comparison'!$B$10&lt;&gt;"","",B21-IF(A21='Buyer comparison'!$B$8,'Buyer comparison'!$B$6,0))</x:f>
        <x:v>140</x:v>
      </x:c>
      <x:c r="H21" s="19" t="n">
        <x:f>IF(F21="","",C21+D21*E21)</x:f>
        <x:v>460</x:v>
      </x:c>
      <x:c r="I21" s="19" t="n">
        <x:f>IF(F21="","",G21*F21)</x:f>
        <x:v>126.34644547833378</x:v>
      </x:c>
      <x:c r="J21" s="19" t="n">
        <x:f>IF(F21="","",H21*F21)</x:f>
        <x:v>415.1383208573824</x:v>
      </x:c>
    </x:row>
    <x:row r="22" ht="24" customHeight="1">
      <x:c r="A22" s="2" t="n">
        <x:v>17</x:v>
      </x:c>
      <x:c r="B22" s="15" t="n">
        <x:v>140</x:v>
      </x:c>
      <x:c r="C22" s="15" t="n">
        <x:v>220</x:v>
      </x:c>
      <x:c r="D22" s="15" t="n">
        <x:v>4</x:v>
      </x:c>
      <x:c r="E22" s="24" t="n">
        <x:v>60</x:v>
      </x:c>
      <x:c r="F22" s="25" t="n">
        <x:f>IF('Buyer comparison'!$B$10&lt;&gt;"","",(1+'Buyer comparison'!$B$9)^(-A22))</x:f>
        <x:v>0.8967051824160658</x:v>
      </x:c>
      <x:c r="G22" s="22" t="n">
        <x:f>IF('Buyer comparison'!$B$10&lt;&gt;"","",B22-IF(A22='Buyer comparison'!$B$8,'Buyer comparison'!$B$6,0))</x:f>
        <x:v>140</x:v>
      </x:c>
      <x:c r="H22" s="19" t="n">
        <x:f>IF(F22="","",C22+D22*E22)</x:f>
        <x:v>460</x:v>
      </x:c>
      <x:c r="I22" s="19" t="n">
        <x:f>IF(F22="","",G22*F22)</x:f>
        <x:v>125.53872553824921</x:v>
      </x:c>
      <x:c r="J22" s="19" t="n">
        <x:f>IF(F22="","",H22*F22)</x:f>
        <x:v>412.48438391139024</x:v>
      </x:c>
    </x:row>
    <x:row r="23" ht="24" customHeight="1">
      <x:c r="A23" s="2" t="n">
        <x:v>18</x:v>
      </x:c>
      <x:c r="B23" s="15" t="n">
        <x:v>140</x:v>
      </x:c>
      <x:c r="C23" s="15" t="n">
        <x:v>220</x:v>
      </x:c>
      <x:c r="D23" s="15" t="n">
        <x:v>4</x:v>
      </x:c>
      <x:c r="E23" s="24" t="n">
        <x:v>60</x:v>
      </x:c>
      <x:c r="F23" s="25" t="n">
        <x:f>IF('Buyer comparison'!$B$10&lt;&gt;"","",(1+'Buyer comparison'!$B$9)^(-A23))</x:f>
        <x:v>0.8909726376383118</x:v>
      </x:c>
      <x:c r="G23" s="22" t="n">
        <x:f>IF('Buyer comparison'!$B$10&lt;&gt;"","",B23-IF(A23='Buyer comparison'!$B$8,'Buyer comparison'!$B$6,0))</x:f>
        <x:v>140</x:v>
      </x:c>
      <x:c r="H23" s="19" t="n">
        <x:f>IF(F23="","",C23+D23*E23)</x:f>
        <x:v>460</x:v>
      </x:c>
      <x:c r="I23" s="19" t="n">
        <x:f>IF(F23="","",G23*F23)</x:f>
        <x:v>124.73616926936366</x:v>
      </x:c>
      <x:c r="J23" s="19" t="n">
        <x:f>IF(F23="","",H23*F23)</x:f>
        <x:v>409.8474133136234</x:v>
      </x:c>
    </x:row>
    <x:row r="24" ht="24" customHeight="1">
      <x:c r="A24" s="2" t="n">
        <x:v>19</x:v>
      </x:c>
      <x:c r="B24" s="15" t="n">
        <x:v>140</x:v>
      </x:c>
      <x:c r="C24" s="15" t="n">
        <x:v>220</x:v>
      </x:c>
      <x:c r="D24" s="15" t="n">
        <x:v>4</x:v>
      </x:c>
      <x:c r="E24" s="24" t="n">
        <x:v>60</x:v>
      </x:c>
      <x:c r="F24" s="25" t="n">
        <x:f>IF('Buyer comparison'!$B$10&lt;&gt;"","",(1+'Buyer comparison'!$B$9)^(-A24))</x:f>
        <x:v>0.8852767404346694</x:v>
      </x:c>
      <x:c r="G24" s="22" t="n">
        <x:f>IF('Buyer comparison'!$B$10&lt;&gt;"","",B24-IF(A24='Buyer comparison'!$B$8,'Buyer comparison'!$B$6,0))</x:f>
        <x:v>140</x:v>
      </x:c>
      <x:c r="H24" s="19" t="n">
        <x:f>IF(F24="","",C24+D24*E24)</x:f>
        <x:v>460</x:v>
      </x:c>
      <x:c r="I24" s="19" t="n">
        <x:f>IF(F24="","",G24*F24)</x:f>
        <x:v>123.93874366085372</x:v>
      </x:c>
      <x:c r="J24" s="19" t="n">
        <x:f>IF(F24="","",H24*F24)</x:f>
        <x:v>407.2273005999479</x:v>
      </x:c>
    </x:row>
    <x:row r="25" ht="24" customHeight="1">
      <x:c r="A25" s="2" t="n">
        <x:v>20</x:v>
      </x:c>
      <x:c r="B25" s="15" t="n">
        <x:v>140</x:v>
      </x:c>
      <x:c r="C25" s="15" t="n">
        <x:v>220</x:v>
      </x:c>
      <x:c r="D25" s="15" t="n">
        <x:v>4</x:v>
      </x:c>
      <x:c r="E25" s="24" t="n">
        <x:v>60</x:v>
      </x:c>
      <x:c r="F25" s="25" t="n">
        <x:f>IF('Buyer comparison'!$B$10&lt;&gt;"","",(1+'Buyer comparison'!$B$9)^(-A25))</x:f>
        <x:v>0.8796172565209351</x:v>
      </x:c>
      <x:c r="G25" s="22" t="n">
        <x:f>IF('Buyer comparison'!$B$10&lt;&gt;"","",B25-IF(A25='Buyer comparison'!$B$8,'Buyer comparison'!$B$6,0))</x:f>
        <x:v>140</x:v>
      </x:c>
      <x:c r="H25" s="19" t="n">
        <x:f>IF(F25="","",C25+D25*E25)</x:f>
        <x:v>460</x:v>
      </x:c>
      <x:c r="I25" s="19" t="n">
        <x:f>IF(F25="","",G25*F25)</x:f>
        <x:v>123.14641591293092</x:v>
      </x:c>
      <x:c r="J25" s="19" t="n">
        <x:f>IF(F25="","",H25*F25)</x:f>
        <x:v>404.6239379996302</x:v>
      </x:c>
    </x:row>
    <x:row r="26" ht="24" customHeight="1">
      <x:c r="A26" s="2" t="n">
        <x:v>21</x:v>
      </x:c>
      <x:c r="B26" s="15" t="n">
        <x:v>140</x:v>
      </x:c>
      <x:c r="C26" s="15" t="n">
        <x:v>220</x:v>
      </x:c>
      <x:c r="D26" s="15" t="n">
        <x:v>4</x:v>
      </x:c>
      <x:c r="E26" s="24" t="n">
        <x:v>60</x:v>
      </x:c>
      <x:c r="F26" s="25" t="n">
        <x:f>IF('Buyer comparison'!$B$10&lt;&gt;"","",(1+'Buyer comparison'!$B$9)^(-A26))</x:f>
        <x:v>0.8739939531106602</x:v>
      </x:c>
      <x:c r="G26" s="22" t="n">
        <x:f>IF('Buyer comparison'!$B$10&lt;&gt;"","",B26-IF(A26='Buyer comparison'!$B$8,'Buyer comparison'!$B$6,0))</x:f>
        <x:v>140</x:v>
      </x:c>
      <x:c r="H26" s="19" t="n">
        <x:f>IF(F26="","",C26+D26*E26)</x:f>
        <x:v>460</x:v>
      </x:c>
      <x:c r="I26" s="19" t="n">
        <x:f>IF(F26="","",G26*F26)</x:f>
        <x:v>122.35915343549243</x:v>
      </x:c>
      <x:c r="J26" s="19" t="n">
        <x:f>IF(F26="","",H26*F26)</x:f>
        <x:v>402.0372184309037</x:v>
      </x:c>
    </x:row>
    <x:row r="27" ht="24" customHeight="1">
      <x:c r="A27" s="2" t="n">
        <x:v>22</x:v>
      </x:c>
      <x:c r="B27" s="15" t="n">
        <x:v>140</x:v>
      </x:c>
      <x:c r="C27" s="15" t="n">
        <x:v>220</x:v>
      </x:c>
      <x:c r="D27" s="15" t="n">
        <x:v>4</x:v>
      </x:c>
      <x:c r="E27" s="24" t="n">
        <x:v>60</x:v>
      </x:c>
      <x:c r="F27" s="25" t="n">
        <x:f>IF('Buyer comparison'!$B$10&lt;&gt;"","",(1+'Buyer comparison'!$B$9)^(-A27))</x:f>
        <x:v>0.868406598905576</x:v>
      </x:c>
      <x:c r="G27" s="22" t="n">
        <x:f>IF('Buyer comparison'!$B$10&lt;&gt;"","",B27-IF(A27='Buyer comparison'!$B$8,'Buyer comparison'!$B$6,0))</x:f>
        <x:v>140</x:v>
      </x:c>
      <x:c r="H27" s="19" t="n">
        <x:f>IF(F27="","",C27+D27*E27)</x:f>
        <x:v>460</x:v>
      </x:c>
      <x:c r="I27" s="19" t="n">
        <x:f>IF(F27="","",G27*F27)</x:f>
        <x:v>121.57692384678064</x:v>
      </x:c>
      <x:c r="J27" s="19" t="n">
        <x:f>IF(F27="","",H27*F27)</x:f>
        <x:v>399.46703549656496</x:v>
      </x:c>
    </x:row>
    <x:row r="28" ht="24" customHeight="1">
      <x:c r="A28" s="2" t="n">
        <x:v>23</x:v>
      </x:c>
      <x:c r="B28" s="15" t="n">
        <x:v>140</x:v>
      </x:c>
      <x:c r="C28" s="15" t="n">
        <x:v>220</x:v>
      </x:c>
      <x:c r="D28" s="15" t="n">
        <x:v>4</x:v>
      </x:c>
      <x:c r="E28" s="24" t="n">
        <x:v>60</x:v>
      </x:c>
      <x:c r="F28" s="25" t="n">
        <x:f>IF('Buyer comparison'!$B$10&lt;&gt;"","",(1+'Buyer comparison'!$B$9)^(-A28))</x:f>
        <x:v>0.8628549640860803</x:v>
      </x:c>
      <x:c r="G28" s="22" t="n">
        <x:f>IF('Buyer comparison'!$B$10&lt;&gt;"","",B28-IF(A28='Buyer comparison'!$B$8,'Buyer comparison'!$B$6,0))</x:f>
        <x:v>140</x:v>
      </x:c>
      <x:c r="H28" s="19" t="n">
        <x:f>IF(F28="","",C28+D28*E28)</x:f>
        <x:v>460</x:v>
      </x:c>
      <x:c r="I28" s="19" t="n">
        <x:f>IF(F28="","",G28*F28)</x:f>
        <x:v>120.79969497205124</x:v>
      </x:c>
      <x:c r="J28" s="19" t="n">
        <x:f>IF(F28="","",H28*F28)</x:f>
        <x:v>396.91328347959694</x:v>
      </x:c>
    </x:row>
    <x:row r="29" ht="24" customHeight="1">
      <x:c r="A29" s="2" t="n">
        <x:v>24</x:v>
      </x:c>
      <x:c r="B29" s="15" t="n">
        <x:v>140</x:v>
      </x:c>
      <x:c r="C29" s="15" t="n">
        <x:v>220</x:v>
      </x:c>
      <x:c r="D29" s="15" t="n">
        <x:v>4</x:v>
      </x:c>
      <x:c r="E29" s="24" t="n">
        <x:v>60</x:v>
      </x:c>
      <x:c r="F29" s="25" t="n">
        <x:f>IF('Buyer comparison'!$B$10&lt;&gt;"","",(1+'Buyer comparison'!$B$9)^(-A29))</x:f>
        <x:v>0.8573388203017838</x:v>
      </x:c>
      <x:c r="G29" s="22" t="n">
        <x:f>IF('Buyer comparison'!$B$10&lt;&gt;"","",B29-IF(A29='Buyer comparison'!$B$8,'Buyer comparison'!$B$6,0))</x:f>
        <x:v>140</x:v>
      </x:c>
      <x:c r="H29" s="19" t="n">
        <x:f>IF(F29="","",C29+D29*E29)</x:f>
        <x:v>460</x:v>
      </x:c>
      <x:c r="I29" s="19" t="n">
        <x:f>IF(F29="","",G29*F29)</x:f>
        <x:v>120.02743484224973</x:v>
      </x:c>
      <x:c r="J29" s="19" t="n">
        <x:f>IF(F29="","",H29*F29)</x:f>
        <x:v>394.37585733882054</x:v>
      </x:c>
    </x:row>
    <x:row r="30" ht="24" customHeight="1">
      <x:c r="A30" s="2" t="n">
        <x:v>25</x:v>
      </x:c>
      <x:c r="B30" s="15" t="n">
        <x:v>140</x:v>
      </x:c>
      <x:c r="C30" s="15" t="n">
        <x:v>220</x:v>
      </x:c>
      <x:c r="D30" s="15" t="n">
        <x:v>4</x:v>
      </x:c>
      <x:c r="E30" s="24" t="n">
        <x:v>60</x:v>
      </x:c>
      <x:c r="F30" s="25" t="n">
        <x:f>IF('Buyer comparison'!$B$10&lt;&gt;"","",(1+'Buyer comparison'!$B$9)^(-A30))</x:f>
        <x:v>0.8518579406621182</x:v>
      </x:c>
      <x:c r="G30" s="22" t="n">
        <x:f>IF('Buyer comparison'!$B$10&lt;&gt;"","",B30-IF(A30='Buyer comparison'!$B$8,'Buyer comparison'!$B$6,0))</x:f>
        <x:v>140</x:v>
      </x:c>
      <x:c r="H30" s="19" t="n">
        <x:f>IF(F30="","",C30+D30*E30)</x:f>
        <x:v>460</x:v>
      </x:c>
      <x:c r="I30" s="19" t="n">
        <x:f>IF(F30="","",G30*F30)</x:f>
        <x:v>119.26011169269654</x:v>
      </x:c>
      <x:c r="J30" s="19" t="n">
        <x:f>IF(F30="","",H30*F30)</x:f>
        <x:v>391.85465270457433</x:v>
      </x:c>
    </x:row>
    <x:row r="31" ht="24" customHeight="1">
      <x:c r="A31" s="2" t="n">
        <x:v>26</x:v>
      </x:c>
      <x:c r="B31" s="15" t="n">
        <x:v>140</x:v>
      </x:c>
      <x:c r="C31" s="15" t="n">
        <x:v>220</x:v>
      </x:c>
      <x:c r="D31" s="15" t="n">
        <x:v>4</x:v>
      </x:c>
      <x:c r="E31" s="24" t="n">
        <x:v>60</x:v>
      </x:c>
      <x:c r="F31" s="25" t="n">
        <x:f>IF('Buyer comparison'!$B$10&lt;&gt;"","",(1+'Buyer comparison'!$B$9)^(-A31))</x:f>
        <x:v>0.8464120997270034</x:v>
      </x:c>
      <x:c r="G31" s="22" t="n">
        <x:f>IF('Buyer comparison'!$B$10&lt;&gt;"","",B31-IF(A31='Buyer comparison'!$B$8,'Buyer comparison'!$B$6,0))</x:f>
        <x:v>140</x:v>
      </x:c>
      <x:c r="H31" s="19" t="n">
        <x:f>IF(F31="","",C31+D31*E31)</x:f>
        <x:v>460</x:v>
      </x:c>
      <x:c r="I31" s="19" t="n">
        <x:f>IF(F31="","",G31*F31)</x:f>
        <x:v>118.49769396178047</x:v>
      </x:c>
      <x:c r="J31" s="19" t="n">
        <x:f>IF(F31="","",H31*F31)</x:f>
        <x:v>389.34956587442156</x:v>
      </x:c>
    </x:row>
    <x:row r="32" ht="24" customHeight="1">
      <x:c r="A32" s="2" t="n">
        <x:v>27</x:v>
      </x:c>
      <x:c r="B32" s="15" t="n">
        <x:v>140</x:v>
      </x:c>
      <x:c r="C32" s="15" t="n">
        <x:v>220</x:v>
      </x:c>
      <x:c r="D32" s="15" t="n">
        <x:v>4</x:v>
      </x:c>
      <x:c r="E32" s="24" t="n">
        <x:v>60</x:v>
      </x:c>
      <x:c r="F32" s="25" t="n">
        <x:f>IF('Buyer comparison'!$B$10&lt;&gt;"","",(1+'Buyer comparison'!$B$9)^(-A32))</x:f>
        <x:v>0.8410010734975748</x:v>
      </x:c>
      <x:c r="G32" s="22" t="n">
        <x:f>IF('Buyer comparison'!$B$10&lt;&gt;"","",B32-IF(A32='Buyer comparison'!$B$8,'Buyer comparison'!$B$6,0))</x:f>
        <x:v>140</x:v>
      </x:c>
      <x:c r="H32" s="19" t="n">
        <x:f>IF(F32="","",C32+D32*E32)</x:f>
        <x:v>460</x:v>
      </x:c>
      <x:c r="I32" s="19" t="n">
        <x:f>IF(F32="","",G32*F32)</x:f>
        <x:v>117.74015028966048</x:v>
      </x:c>
      <x:c r="J32" s="19" t="n">
        <x:f>IF(F32="","",H32*F32)</x:f>
        <x:v>386.8604938088844</x:v>
      </x:c>
    </x:row>
    <x:row r="33" ht="24" customHeight="1">
      <x:c r="A33" s="2" t="n">
        <x:v>28</x:v>
      </x:c>
      <x:c r="B33" s="15" t="n">
        <x:v>140</x:v>
      </x:c>
      <x:c r="C33" s="15" t="n">
        <x:v>220</x:v>
      </x:c>
      <x:c r="D33" s="15" t="n">
        <x:v>4</x:v>
      </x:c>
      <x:c r="E33" s="24" t="n">
        <x:v>60</x:v>
      </x:c>
      <x:c r="F33" s="25" t="n">
        <x:f>IF('Buyer comparison'!$B$10&lt;&gt;"","",(1+'Buyer comparison'!$B$9)^(-A33))</x:f>
        <x:v>0.8356246394069696</x:v>
      </x:c>
      <x:c r="G33" s="22" t="n">
        <x:f>IF('Buyer comparison'!$B$10&lt;&gt;"","",B33-IF(A33='Buyer comparison'!$B$8,'Buyer comparison'!$B$6,0))</x:f>
        <x:v>140</x:v>
      </x:c>
      <x:c r="H33" s="19" t="n">
        <x:f>IF(F33="","",C33+D33*E33)</x:f>
        <x:v>460</x:v>
      </x:c>
      <x:c r="I33" s="19" t="n">
        <x:f>IF(F33="","",G33*F33)</x:f>
        <x:v>116.98744951697574</x:v>
      </x:c>
      <x:c r="J33" s="19" t="n">
        <x:f>IF(F33="","",H33*F33)</x:f>
        <x:v>384.38733412720603</x:v>
      </x:c>
    </x:row>
    <x:row r="34" ht="24" customHeight="1">
      <x:c r="A34" s="2" t="n">
        <x:v>29</x:v>
      </x:c>
      <x:c r="B34" s="15" t="n">
        <x:v>140</x:v>
      </x:c>
      <x:c r="C34" s="15" t="n">
        <x:v>220</x:v>
      </x:c>
      <x:c r="D34" s="15" t="n">
        <x:v>4</x:v>
      </x:c>
      <x:c r="E34" s="24" t="n">
        <x:v>60</x:v>
      </x:c>
      <x:c r="F34" s="25" t="n">
        <x:f>IF('Buyer comparison'!$B$10&lt;&gt;"","",(1+'Buyer comparison'!$B$9)^(-A34))</x:f>
        <x:v>0.8302825763111723</x:v>
      </x:c>
      <x:c r="G34" s="22" t="n">
        <x:f>IF('Buyer comparison'!$B$10&lt;&gt;"","",B34-IF(A34='Buyer comparison'!$B$8,'Buyer comparison'!$B$6,0))</x:f>
        <x:v>140</x:v>
      </x:c>
      <x:c r="H34" s="19" t="n">
        <x:f>IF(F34="","",C34+D34*E34)</x:f>
        <x:v>460</x:v>
      </x:c>
      <x:c r="I34" s="19" t="n">
        <x:f>IF(F34="","",G34*F34)</x:f>
        <x:v>116.23956068356412</x:v>
      </x:c>
      <x:c r="J34" s="19" t="n">
        <x:f>IF(F34="","",H34*F34)</x:f>
        <x:v>381.92998510313924</x:v>
      </x:c>
    </x:row>
    <x:row r="35" ht="24" customHeight="1">
      <x:c r="A35" s="2" t="n">
        <x:v>30</x:v>
      </x:c>
      <x:c r="B35" s="15" t="n">
        <x:v>140</x:v>
      </x:c>
      <x:c r="C35" s="15" t="n">
        <x:v>220</x:v>
      </x:c>
      <x:c r="D35" s="15" t="n">
        <x:v>4</x:v>
      </x:c>
      <x:c r="E35" s="24" t="n">
        <x:v>60</x:v>
      </x:c>
      <x:c r="F35" s="25" t="n">
        <x:f>IF('Buyer comparison'!$B$10&lt;&gt;"","",(1+'Buyer comparison'!$B$9)^(-A35))</x:f>
        <x:v>0.8249746644799185</x:v>
      </x:c>
      <x:c r="G35" s="22" t="n">
        <x:f>IF('Buyer comparison'!$B$10&lt;&gt;"","",B35-IF(A35='Buyer comparison'!$B$8,'Buyer comparison'!$B$6,0))</x:f>
        <x:v>140</x:v>
      </x:c>
      <x:c r="H35" s="19" t="n">
        <x:f>IF(F35="","",C35+D35*E35)</x:f>
        <x:v>460</x:v>
      </x:c>
      <x:c r="I35" s="19" t="n">
        <x:f>IF(F35="","",G35*F35)</x:f>
        <x:v>115.4964530271886</x:v>
      </x:c>
      <x:c r="J35" s="19" t="n">
        <x:f>IF(F35="","",H35*F35)</x:f>
        <x:v>379.4883456607625</x:v>
      </x:c>
    </x:row>
    <x:row r="36" ht="24" customHeight="1">
      <x:c r="A36" s="2" t="n">
        <x:v>31</x:v>
      </x:c>
      <x:c r="B36" s="15" t="n">
        <x:v>140</x:v>
      </x:c>
      <x:c r="C36" s="15" t="n">
        <x:v>220</x:v>
      </x:c>
      <x:c r="D36" s="15" t="n">
        <x:v>4</x:v>
      </x:c>
      <x:c r="E36" s="24" t="n">
        <x:v>60</x:v>
      </x:c>
      <x:c r="F36" s="25" t="n">
        <x:f>IF('Buyer comparison'!$B$10&lt;&gt;"","",(1+'Buyer comparison'!$B$9)^(-A36))</x:f>
        <x:v>0.8197006855876571</x:v>
      </x:c>
      <x:c r="G36" s="22" t="n">
        <x:f>IF('Buyer comparison'!$B$10&lt;&gt;"","",B36-IF(A36='Buyer comparison'!$B$8,'Buyer comparison'!$B$6,0))</x:f>
        <x:v>140</x:v>
      </x:c>
      <x:c r="H36" s="19" t="n">
        <x:f>IF(F36="","",C36+D36*E36)</x:f>
        <x:v>460</x:v>
      </x:c>
      <x:c r="I36" s="19" t="n">
        <x:f>IF(F36="","",G36*F36)</x:f>
        <x:v>114.758095982272</x:v>
      </x:c>
      <x:c r="J36" s="19" t="n">
        <x:f>IF(F36="","",H36*F36)</x:f>
        <x:v>377.06231537032227</x:v>
      </x:c>
    </x:row>
    <x:row r="37" ht="24" customHeight="1">
      <x:c r="A37" s="2" t="n">
        <x:v>32</x:v>
      </x:c>
      <x:c r="B37" s="15" t="n">
        <x:v>140</x:v>
      </x:c>
      <x:c r="C37" s="15" t="n">
        <x:v>220</x:v>
      </x:c>
      <x:c r="D37" s="15" t="n">
        <x:v>4</x:v>
      </x:c>
      <x:c r="E37" s="24" t="n">
        <x:v>60</x:v>
      </x:c>
      <x:c r="F37" s="25" t="n">
        <x:f>IF('Buyer comparison'!$B$10&lt;&gt;"","",(1+'Buyer comparison'!$B$9)^(-A37))</x:f>
        <x:v>0.8144604227045698</x:v>
      </x:c>
      <x:c r="G37" s="22" t="n">
        <x:f>IF('Buyer comparison'!$B$10&lt;&gt;"","",B37-IF(A37='Buyer comparison'!$B$8,'Buyer comparison'!$B$6,0))</x:f>
        <x:v>140</x:v>
      </x:c>
      <x:c r="H37" s="19" t="n">
        <x:f>IF(F37="","",C37+D37*E37)</x:f>
        <x:v>460</x:v>
      </x:c>
      <x:c r="I37" s="19" t="n">
        <x:f>IF(F37="","",G37*F37)</x:f>
        <x:v>114.02445917863976</x:v>
      </x:c>
      <x:c r="J37" s="19" t="n">
        <x:f>IF(F37="","",H37*F37)</x:f>
        <x:v>374.6517944441021</x:v>
      </x:c>
    </x:row>
    <x:row r="38" ht="24" customHeight="1">
      <x:c r="A38" s="2" t="n">
        <x:v>33</x:v>
      </x:c>
      <x:c r="B38" s="15" t="n">
        <x:v>140</x:v>
      </x:c>
      <x:c r="C38" s="15" t="n">
        <x:v>220</x:v>
      </x:c>
      <x:c r="D38" s="15" t="n">
        <x:v>4</x:v>
      </x:c>
      <x:c r="E38" s="24" t="n">
        <x:v>60</x:v>
      </x:c>
      <x:c r="F38" s="25" t="n">
        <x:f>IF('Buyer comparison'!$B$10&lt;&gt;"","",(1+'Buyer comparison'!$B$9)^(-A38))</x:f>
        <x:v>0.8092536602876486</x:v>
      </x:c>
      <x:c r="G38" s="22" t="n">
        <x:f>IF('Buyer comparison'!$B$10&lt;&gt;"","",B38-IF(A38='Buyer comparison'!$B$8,'Buyer comparison'!$B$6,0))</x:f>
        <x:v>140</x:v>
      </x:c>
      <x:c r="H38" s="19" t="n">
        <x:f>IF(F38="","",C38+D38*E38)</x:f>
        <x:v>460</x:v>
      </x:c>
      <x:c r="I38" s="19" t="n">
        <x:f>IF(F38="","",G38*F38)</x:f>
        <x:v>113.2955124402708</x:v>
      </x:c>
      <x:c r="J38" s="19" t="n">
        <x:f>IF(F38="","",H38*F38)</x:f>
        <x:v>372.2566837323183</x:v>
      </x:c>
    </x:row>
    <x:row r="39" ht="24" customHeight="1">
      <x:c r="A39" s="2" t="n">
        <x:v>34</x:v>
      </x:c>
      <x:c r="B39" s="15" t="n">
        <x:v>140</x:v>
      </x:c>
      <x:c r="C39" s="15" t="n">
        <x:v>220</x:v>
      </x:c>
      <x:c r="D39" s="15" t="n">
        <x:v>4</x:v>
      </x:c>
      <x:c r="E39" s="24" t="n">
        <x:v>60</x:v>
      </x:c>
      <x:c r="F39" s="25" t="n">
        <x:f>IF('Buyer comparison'!$B$10&lt;&gt;"","",(1+'Buyer comparison'!$B$9)^(-A39))</x:f>
        <x:v>0.8040801841718299</x:v>
      </x:c>
      <x:c r="G39" s="22" t="n">
        <x:f>IF('Buyer comparison'!$B$10&lt;&gt;"","",B39-IF(A39='Buyer comparison'!$B$8,'Buyer comparison'!$B$6,0))</x:f>
        <x:v>140</x:v>
      </x:c>
      <x:c r="H39" s="19" t="n">
        <x:f>IF(F39="","",C39+D39*E39)</x:f>
        <x:v>460</x:v>
      </x:c>
      <x:c r="I39" s="19" t="n">
        <x:f>IF(F39="","",G39*F39)</x:f>
        <x:v>112.57122578405618</x:v>
      </x:c>
      <x:c r="J39" s="19" t="n">
        <x:f>IF(F39="","",H39*F39)</x:f>
        <x:v>369.87688471904175</x:v>
      </x:c>
    </x:row>
    <x:row r="40" ht="24" customHeight="1">
      <x:c r="A40" s="2" t="n">
        <x:v>35</x:v>
      </x:c>
      <x:c r="B40" s="15" t="n">
        <x:v>140</x:v>
      </x:c>
      <x:c r="C40" s="15" t="n">
        <x:v>220</x:v>
      </x:c>
      <x:c r="D40" s="15" t="n">
        <x:v>4</x:v>
      </x:c>
      <x:c r="E40" s="24" t="n">
        <x:v>60</x:v>
      </x:c>
      <x:c r="F40" s="25" t="n">
        <x:f>IF('Buyer comparison'!$B$10&lt;&gt;"","",(1+'Buyer comparison'!$B$9)^(-A40))</x:f>
        <x:v>0.7989397815611856</x:v>
      </x:c>
      <x:c r="G40" s="22" t="n">
        <x:f>IF('Buyer comparison'!$B$10&lt;&gt;"","",B40-IF(A40='Buyer comparison'!$B$8,'Buyer comparison'!$B$6,0))</x:f>
        <x:v>140</x:v>
      </x:c>
      <x:c r="H40" s="19" t="n">
        <x:f>IF(F40="","",C40+D40*E40)</x:f>
        <x:v>460</x:v>
      </x:c>
      <x:c r="I40" s="19" t="n">
        <x:f>IF(F40="","",G40*F40)</x:f>
        <x:v>111.85156941856599</x:v>
      </x:c>
      <x:c r="J40" s="19" t="n">
        <x:f>IF(F40="","",H40*F40)</x:f>
        <x:v>367.51229951814537</x:v>
      </x:c>
    </x:row>
    <x:row r="41" ht="24" customHeight="1">
      <x:c r="A41" s="2" t="n">
        <x:v>36</x:v>
      </x:c>
      <x:c r="B41" s="15" t="n">
        <x:v>140</x:v>
      </x:c>
      <x:c r="C41" s="15" t="n">
        <x:v>220</x:v>
      </x:c>
      <x:c r="D41" s="15" t="n">
        <x:v>4</x:v>
      </x:c>
      <x:c r="E41" s="24" t="n">
        <x:v>60</x:v>
      </x:c>
      <x:c r="F41" s="25" t="n">
        <x:f>IF('Buyer comparison'!$B$10&lt;&gt;"","",(1+'Buyer comparison'!$B$9)^(-A41))</x:f>
        <x:v>0.7938322410201704</x:v>
      </x:c>
      <x:c r="G41" s="22" t="n">
        <x:f>IF('Buyer comparison'!$B$10&lt;&gt;"","",B41-IF(A41='Buyer comparison'!$B$8,'Buyer comparison'!$B$6,0))</x:f>
        <x:v>-2860</x:v>
      </x:c>
      <x:c r="H41" s="19" t="n">
        <x:f>IF(F41="","",C41+D41*E41)</x:f>
        <x:v>460</x:v>
      </x:c>
      <x:c r="I41" s="19" t="n">
        <x:f>IF(F41="","",G41*F41)</x:f>
        <x:v>-2270.3602093176873</x:v>
      </x:c>
      <x:c r="J41" s="19" t="n">
        <x:f>IF(F41="","",H41*F41)</x:f>
        <x:v>365.16283086927837</x:v>
      </x:c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9" customHeight="1">
      <x:c r="A43" s="2"/>
      <x:c r="B43" s="2"/>
      <x:c r="C43" s="2"/>
      <x:c r="D43" s="2"/>
      <x:c r="E43" s="2"/>
      <x:c r="F43" s="2"/>
      <x:c r="G43" s="27" t="str">
        <x:v>Month-end totals</x:v>
      </x:c>
      <x:c r="H43" s="27"/>
      <x:c r="I43" s="29" t="n">
        <x:f>IF('Buyer comparison'!$B$10&lt;&gt;"","",SUM(I6:I41))</x:f>
        <x:v>2104.5696713600078</x:v>
      </x:c>
      <x:c r="J43" s="29" t="n">
        <x:f>IF('Buyer comparison'!$B$10&lt;&gt;"","",SUM(J6:J41))</x:f>
        <x:v>14739.932438810274</x:v>
      </x:c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4" customHeight="1">
      <x:c r="A45" s="2"/>
      <x:c r="B45" s="2" t="str">
        <x:v>Initial purchase is added on the first tab. Final resale is subtracted in month 36.</x:v>
      </x:c>
      <x:c r="C45" s="2"/>
      <x:c r="D45" s="2"/>
      <x:c r="E45" s="2"/>
      <x:c r="F45" s="2"/>
      <x:c r="G45" s="2"/>
      <x:c r="H45" s="2"/>
      <x:c r="I45" s="2"/>
      <x:c r="J45" s="2"/>
    </x:row>
  </x:sheetData>
  <x:dataValidations count="1">
    <x:dataValidation type="decimal" operator="greaterThanOrEqual" sqref="B6:E41">
      <x:formula1>0</x:formula1>
    </x:dataValidation>
  </x:dataValidations>
  <x:pageMargins left="0.7" right="0.7" top="0.75" bottom="0.75" header="0.3" footer="0.3"/>
</x:worksheet>
</file>